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/>
  <mc:AlternateContent xmlns:mc="http://schemas.openxmlformats.org/markup-compatibility/2006">
    <mc:Choice Requires="x15">
      <x15ac:absPath xmlns:x15ac="http://schemas.microsoft.com/office/spreadsheetml/2010/11/ac" url="C:\Users\dcc\Desktop\综合素质\"/>
    </mc:Choice>
  </mc:AlternateContent>
  <xr:revisionPtr revIDLastSave="0" documentId="13_ncr:1_{15AFA201-C19A-44EA-9243-A6EF3AB82F39}" xr6:coauthVersionLast="36" xr6:coauthVersionMax="36" xr10:uidLastSave="{00000000-0000-0000-0000-000000000000}"/>
  <bookViews>
    <workbookView xWindow="0" yWindow="0" windowWidth="28455" windowHeight="1204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Sheet1!$A$3:$Q$37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23" i="1" l="1"/>
  <c r="N23" i="1"/>
  <c r="I23" i="1"/>
  <c r="I37" i="1" l="1"/>
  <c r="P37" i="1" s="1"/>
  <c r="N36" i="1"/>
  <c r="P36" i="1" s="1"/>
  <c r="N35" i="1"/>
  <c r="I35" i="1"/>
  <c r="N34" i="1"/>
  <c r="I34" i="1"/>
  <c r="N33" i="1"/>
  <c r="P33" i="1" s="1"/>
  <c r="N32" i="1"/>
  <c r="P32" i="1" s="1"/>
  <c r="N31" i="1"/>
  <c r="P31" i="1" s="1"/>
  <c r="N30" i="1"/>
  <c r="P30" i="1" s="1"/>
  <c r="N29" i="1"/>
  <c r="P29" i="1" s="1"/>
  <c r="N28" i="1"/>
  <c r="I28" i="1"/>
  <c r="N27" i="1"/>
  <c r="P27" i="1" s="1"/>
  <c r="N26" i="1"/>
  <c r="I26" i="1"/>
  <c r="N25" i="1"/>
  <c r="I25" i="1"/>
  <c r="N24" i="1"/>
  <c r="I24" i="1"/>
  <c r="N22" i="1"/>
  <c r="I22" i="1"/>
  <c r="N21" i="1"/>
  <c r="P21" i="1" s="1"/>
  <c r="N20" i="1"/>
  <c r="P20" i="1" s="1"/>
  <c r="N19" i="1"/>
  <c r="I19" i="1"/>
  <c r="N18" i="1"/>
  <c r="P18" i="1" s="1"/>
  <c r="N17" i="1"/>
  <c r="I17" i="1"/>
  <c r="N16" i="1"/>
  <c r="P16" i="1" s="1"/>
  <c r="N15" i="1"/>
  <c r="I15" i="1"/>
  <c r="N14" i="1"/>
  <c r="P14" i="1" s="1"/>
  <c r="N13" i="1"/>
  <c r="P13" i="1" s="1"/>
  <c r="N12" i="1"/>
  <c r="P12" i="1" s="1"/>
  <c r="N11" i="1"/>
  <c r="P11" i="1" s="1"/>
  <c r="N10" i="1"/>
  <c r="P10" i="1" s="1"/>
  <c r="N9" i="1"/>
  <c r="P9" i="1" s="1"/>
  <c r="N8" i="1"/>
  <c r="P8" i="1" s="1"/>
  <c r="N7" i="1"/>
  <c r="P7" i="1" s="1"/>
  <c r="N6" i="1"/>
  <c r="P6" i="1" s="1"/>
  <c r="N5" i="1"/>
  <c r="P5" i="1" s="1"/>
  <c r="P22" i="1" l="1"/>
  <c r="P28" i="1"/>
  <c r="P26" i="1"/>
  <c r="P15" i="1"/>
  <c r="P34" i="1"/>
  <c r="P25" i="1"/>
  <c r="P17" i="1"/>
  <c r="P35" i="1"/>
  <c r="P19" i="1"/>
  <c r="P24" i="1"/>
</calcChain>
</file>

<file path=xl/sharedStrings.xml><?xml version="1.0" encoding="utf-8"?>
<sst xmlns="http://schemas.openxmlformats.org/spreadsheetml/2006/main" count="175" uniqueCount="85">
  <si>
    <t>2017-2018学年研究生综合素质评定汇总表（班级）</t>
  </si>
  <si>
    <t>所在班级</t>
  </si>
  <si>
    <t>所在学院</t>
  </si>
  <si>
    <t>填表人</t>
  </si>
  <si>
    <t>填表时间</t>
  </si>
  <si>
    <t>排名</t>
  </si>
  <si>
    <t>姓名</t>
  </si>
  <si>
    <t>入学时间</t>
  </si>
  <si>
    <t>学号</t>
  </si>
  <si>
    <t>培养层次</t>
  </si>
  <si>
    <t>学习形式</t>
  </si>
  <si>
    <t>学科方向（领域）</t>
  </si>
  <si>
    <t>德育分(D)</t>
  </si>
  <si>
    <t>智育分(Z)</t>
  </si>
  <si>
    <t>学术成果分(C)</t>
  </si>
  <si>
    <t>实践活动分(J)</t>
  </si>
  <si>
    <t>学生事务服务分(F)</t>
  </si>
  <si>
    <t>总分(S)</t>
  </si>
  <si>
    <t>评定等级</t>
  </si>
  <si>
    <t>J1</t>
  </si>
  <si>
    <t>J2</t>
  </si>
  <si>
    <t>J3</t>
  </si>
  <si>
    <t>小计</t>
  </si>
  <si>
    <t>刘帅</t>
  </si>
  <si>
    <t>硕士</t>
  </si>
  <si>
    <t>全日制</t>
  </si>
  <si>
    <t>生物资源学</t>
  </si>
  <si>
    <t>刘慧年</t>
  </si>
  <si>
    <t>20161100017</t>
  </si>
  <si>
    <t>微生物学</t>
  </si>
  <si>
    <t xml:space="preserve">孙水林	</t>
  </si>
  <si>
    <t>生物工程</t>
  </si>
  <si>
    <t>潘丹阳</t>
  </si>
  <si>
    <t>20161100018</t>
  </si>
  <si>
    <t>任泽文</t>
  </si>
  <si>
    <t>莫俊恺</t>
  </si>
  <si>
    <t>邹辉</t>
  </si>
  <si>
    <t>20161100020</t>
  </si>
  <si>
    <t xml:space="preserve">刘文	</t>
  </si>
  <si>
    <t xml:space="preserve">陈琴	</t>
  </si>
  <si>
    <t>动物学</t>
  </si>
  <si>
    <t>朱光冕</t>
  </si>
  <si>
    <t>祝久香</t>
  </si>
  <si>
    <t>郗欣彤</t>
  </si>
  <si>
    <t>柏夏琼</t>
  </si>
  <si>
    <t>20161100022</t>
  </si>
  <si>
    <t>生物化学与分子生物学</t>
  </si>
  <si>
    <t>温兆捷</t>
  </si>
  <si>
    <t>植物学</t>
  </si>
  <si>
    <t>杨灿鑫</t>
  </si>
  <si>
    <t>20161100007</t>
  </si>
  <si>
    <t>胡文俐</t>
  </si>
  <si>
    <t>20161100003</t>
  </si>
  <si>
    <t>贾浩</t>
  </si>
  <si>
    <t>邹璐</t>
  </si>
  <si>
    <t>孙晓俊</t>
  </si>
  <si>
    <t>王俊燚</t>
  </si>
  <si>
    <t>20161100021</t>
  </si>
  <si>
    <t>细胞生物学</t>
  </si>
  <si>
    <t xml:space="preserve">高慧兵 </t>
  </si>
  <si>
    <t>20161100002</t>
  </si>
  <si>
    <t>董金金</t>
  </si>
  <si>
    <t>20161100023</t>
  </si>
  <si>
    <t>陈雪妮</t>
  </si>
  <si>
    <t>20161100001</t>
  </si>
  <si>
    <t xml:space="preserve">唐扬	</t>
  </si>
  <si>
    <t>高润昕</t>
  </si>
  <si>
    <t>庞银</t>
  </si>
  <si>
    <t>赵何璐</t>
  </si>
  <si>
    <t>20161100008</t>
  </si>
  <si>
    <t>吴耀文</t>
  </si>
  <si>
    <t>20161100006</t>
  </si>
  <si>
    <t>黄凤珍</t>
  </si>
  <si>
    <t>20161100004</t>
  </si>
  <si>
    <t>张婕</t>
  </si>
  <si>
    <t>20161100019</t>
  </si>
  <si>
    <t xml:space="preserve">田曦芳	</t>
  </si>
  <si>
    <t>费文杰</t>
  </si>
  <si>
    <t>班级综合素质评定小组组长签字：</t>
  </si>
  <si>
    <t xml:space="preserve">    年   月   日</t>
  </si>
  <si>
    <t>生命科学与技术学院</t>
    <phoneticPr fontId="6" type="noConversion"/>
  </si>
  <si>
    <t>2016级硕士19班</t>
    <phoneticPr fontId="6" type="noConversion"/>
  </si>
  <si>
    <t>2018.9.16</t>
    <phoneticPr fontId="6" type="noConversion"/>
  </si>
  <si>
    <t>温兆捷</t>
    <phoneticPr fontId="6" type="noConversion"/>
  </si>
  <si>
    <t>刘伟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</si>
</sst>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_ "/>
  </numFmts>
  <fonts count="8" x14ac:knownFonts="1">
    <font>
      <sz val="11"/>
      <color theme="1"/>
      <name val="宋体"/>
      <charset val="134"/>
      <scheme val="minor"/>
    </font>
    <font>
      <sz val="18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6" fontId="0" fillId="0" borderId="3" xfId="0" applyNumberFormat="1" applyFont="1" applyBorder="1" applyAlignment="1">
      <alignment horizontal="center" vertical="center" wrapText="1"/>
    </xf>
    <xf numFmtId="176" fontId="0" fillId="0" borderId="4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2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77" fontId="0" fillId="0" borderId="4" xfId="0" applyNumberFormat="1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77" fontId="0" fillId="0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49" fontId="0" fillId="2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177" fontId="0" fillId="0" borderId="4" xfId="0" applyNumberFormat="1" applyFont="1" applyFill="1" applyBorder="1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3"/>
  <sheetViews>
    <sheetView tabSelected="1" topLeftCell="A16" workbookViewId="0">
      <selection activeCell="Y31" sqref="Y31"/>
    </sheetView>
  </sheetViews>
  <sheetFormatPr defaultColWidth="9" defaultRowHeight="13.5" x14ac:dyDescent="0.15"/>
  <cols>
    <col min="1" max="1" width="6" style="5" customWidth="1"/>
    <col min="2" max="2" width="8.25" style="5" customWidth="1"/>
    <col min="3" max="3" width="9" style="5"/>
    <col min="4" max="4" width="14" style="5" customWidth="1"/>
    <col min="5" max="5" width="6.625" style="5" customWidth="1"/>
    <col min="6" max="6" width="7.875" style="5" customWidth="1"/>
    <col min="7" max="7" width="15.375" style="5" customWidth="1"/>
    <col min="8" max="8" width="6.375" style="5" customWidth="1"/>
    <col min="9" max="9" width="6.5" style="5" customWidth="1"/>
    <col min="10" max="10" width="9" style="5" customWidth="1"/>
    <col min="11" max="11" width="5.125" style="5" customWidth="1"/>
    <col min="12" max="12" width="5.5" style="5" customWidth="1"/>
    <col min="13" max="13" width="5.75" style="5" customWidth="1"/>
    <col min="14" max="14" width="6.375" style="6" customWidth="1"/>
    <col min="15" max="15" width="10.5" style="5" customWidth="1"/>
    <col min="16" max="16" width="7.25" style="5" customWidth="1"/>
    <col min="17" max="17" width="8.5" style="5" customWidth="1"/>
    <col min="18" max="16384" width="9" style="7"/>
  </cols>
  <sheetData>
    <row r="1" spans="1:22" s="1" customFormat="1" ht="22.5" x14ac:dyDescent="0.1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  <c r="O1" s="33"/>
      <c r="P1" s="33"/>
      <c r="Q1" s="33"/>
    </row>
    <row r="2" spans="1:22" s="2" customFormat="1" ht="39" customHeight="1" x14ac:dyDescent="0.15">
      <c r="A2" s="35" t="s">
        <v>1</v>
      </c>
      <c r="B2" s="35"/>
      <c r="C2" s="36" t="s">
        <v>81</v>
      </c>
      <c r="D2" s="37"/>
      <c r="E2" s="35" t="s">
        <v>2</v>
      </c>
      <c r="F2" s="35"/>
      <c r="G2" s="36" t="s">
        <v>80</v>
      </c>
      <c r="H2" s="37"/>
      <c r="I2" s="37"/>
      <c r="J2" s="15" t="s">
        <v>3</v>
      </c>
      <c r="K2" s="36" t="s">
        <v>83</v>
      </c>
      <c r="L2" s="37"/>
      <c r="M2" s="37"/>
      <c r="N2" s="38"/>
      <c r="O2" s="15" t="s">
        <v>4</v>
      </c>
      <c r="P2" s="36" t="s">
        <v>82</v>
      </c>
      <c r="Q2" s="37"/>
    </row>
    <row r="3" spans="1:22" s="3" customFormat="1" ht="15" customHeight="1" x14ac:dyDescent="0.15">
      <c r="A3" s="31" t="s">
        <v>5</v>
      </c>
      <c r="B3" s="31" t="s">
        <v>6</v>
      </c>
      <c r="C3" s="31" t="s">
        <v>7</v>
      </c>
      <c r="D3" s="31" t="s">
        <v>8</v>
      </c>
      <c r="E3" s="31" t="s">
        <v>9</v>
      </c>
      <c r="F3" s="31" t="s">
        <v>10</v>
      </c>
      <c r="G3" s="31" t="s">
        <v>11</v>
      </c>
      <c r="H3" s="31" t="s">
        <v>12</v>
      </c>
      <c r="I3" s="31" t="s">
        <v>13</v>
      </c>
      <c r="J3" s="31" t="s">
        <v>14</v>
      </c>
      <c r="K3" s="39" t="s">
        <v>15</v>
      </c>
      <c r="L3" s="40"/>
      <c r="M3" s="40"/>
      <c r="N3" s="41"/>
      <c r="O3" s="31" t="s">
        <v>16</v>
      </c>
      <c r="P3" s="31" t="s">
        <v>17</v>
      </c>
      <c r="Q3" s="31" t="s">
        <v>18</v>
      </c>
    </row>
    <row r="4" spans="1:22" s="3" customFormat="1" ht="15" customHeight="1" x14ac:dyDescent="0.15">
      <c r="A4" s="32"/>
      <c r="B4" s="32"/>
      <c r="C4" s="32"/>
      <c r="D4" s="32"/>
      <c r="E4" s="32"/>
      <c r="F4" s="32"/>
      <c r="G4" s="32"/>
      <c r="H4" s="32"/>
      <c r="I4" s="32"/>
      <c r="J4" s="32"/>
      <c r="K4" s="10" t="s">
        <v>19</v>
      </c>
      <c r="L4" s="10" t="s">
        <v>20</v>
      </c>
      <c r="M4" s="10" t="s">
        <v>21</v>
      </c>
      <c r="N4" s="12" t="s">
        <v>22</v>
      </c>
      <c r="O4" s="32"/>
      <c r="P4" s="32"/>
      <c r="Q4" s="32"/>
    </row>
    <row r="5" spans="1:22" s="3" customFormat="1" ht="15" customHeight="1" x14ac:dyDescent="0.15">
      <c r="A5" s="20">
        <v>1</v>
      </c>
      <c r="B5" s="8" t="s">
        <v>23</v>
      </c>
      <c r="C5" s="9">
        <v>2016.9</v>
      </c>
      <c r="D5" s="26">
        <v>20161100031</v>
      </c>
      <c r="E5" s="20" t="s">
        <v>24</v>
      </c>
      <c r="F5" s="20" t="s">
        <v>25</v>
      </c>
      <c r="G5" s="20" t="s">
        <v>26</v>
      </c>
      <c r="H5" s="27">
        <v>60</v>
      </c>
      <c r="I5" s="28">
        <v>93.5</v>
      </c>
      <c r="J5" s="27">
        <v>2.25</v>
      </c>
      <c r="K5" s="24">
        <v>15</v>
      </c>
      <c r="L5" s="24">
        <v>40</v>
      </c>
      <c r="M5" s="24">
        <v>20</v>
      </c>
      <c r="N5" s="24">
        <f>SUM(K5:M5)</f>
        <v>75</v>
      </c>
      <c r="O5" s="27">
        <v>48</v>
      </c>
      <c r="P5" s="16">
        <f t="shared" ref="P5:P37" si="0">0.1*H5+0.4*I5+0.2*J5+0.15*N5+0.15*O5</f>
        <v>62.3</v>
      </c>
      <c r="Q5" s="20"/>
    </row>
    <row r="6" spans="1:22" s="3" customFormat="1" ht="20.100000000000001" customHeight="1" x14ac:dyDescent="0.15">
      <c r="A6" s="10">
        <v>2</v>
      </c>
      <c r="B6" s="11" t="s">
        <v>27</v>
      </c>
      <c r="C6" s="12">
        <v>2016.9</v>
      </c>
      <c r="D6" s="23" t="s">
        <v>28</v>
      </c>
      <c r="E6" s="10" t="s">
        <v>24</v>
      </c>
      <c r="F6" s="10" t="s">
        <v>25</v>
      </c>
      <c r="G6" s="10" t="s">
        <v>29</v>
      </c>
      <c r="H6" s="24">
        <v>66</v>
      </c>
      <c r="I6" s="25">
        <v>91.4</v>
      </c>
      <c r="J6" s="24">
        <v>2.5</v>
      </c>
      <c r="K6" s="24">
        <v>15</v>
      </c>
      <c r="L6" s="24">
        <v>40</v>
      </c>
      <c r="M6" s="24">
        <v>20</v>
      </c>
      <c r="N6" s="24">
        <f>SUM(K6:M6)</f>
        <v>75</v>
      </c>
      <c r="O6" s="24">
        <v>48</v>
      </c>
      <c r="P6" s="17">
        <f t="shared" si="0"/>
        <v>62.11</v>
      </c>
      <c r="Q6" s="10"/>
    </row>
    <row r="7" spans="1:22" s="3" customFormat="1" ht="20.100000000000001" customHeight="1" x14ac:dyDescent="0.15">
      <c r="A7" s="10">
        <v>3</v>
      </c>
      <c r="B7" s="24" t="s">
        <v>30</v>
      </c>
      <c r="C7" s="12">
        <v>2016.9</v>
      </c>
      <c r="D7" s="24">
        <v>20161200003</v>
      </c>
      <c r="E7" s="10" t="s">
        <v>24</v>
      </c>
      <c r="F7" s="10" t="s">
        <v>25</v>
      </c>
      <c r="G7" s="10" t="s">
        <v>31</v>
      </c>
      <c r="H7" s="24">
        <v>60</v>
      </c>
      <c r="I7" s="24">
        <v>82.4</v>
      </c>
      <c r="J7" s="24">
        <v>0.8</v>
      </c>
      <c r="K7" s="24">
        <v>30</v>
      </c>
      <c r="L7" s="24">
        <v>40</v>
      </c>
      <c r="M7" s="24">
        <v>20</v>
      </c>
      <c r="N7" s="24">
        <f>K7+L7+M7</f>
        <v>90</v>
      </c>
      <c r="O7" s="24">
        <v>46</v>
      </c>
      <c r="P7" s="17">
        <f t="shared" si="0"/>
        <v>59.519999999999996</v>
      </c>
      <c r="Q7" s="10"/>
      <c r="S7" s="21"/>
      <c r="T7" s="21"/>
      <c r="U7" s="21"/>
      <c r="V7" s="21"/>
    </row>
    <row r="8" spans="1:22" s="3" customFormat="1" ht="20.100000000000001" customHeight="1" x14ac:dyDescent="0.15">
      <c r="A8" s="20">
        <v>4</v>
      </c>
      <c r="B8" s="11" t="s">
        <v>32</v>
      </c>
      <c r="C8" s="12">
        <v>2016.9</v>
      </c>
      <c r="D8" s="23" t="s">
        <v>33</v>
      </c>
      <c r="E8" s="10" t="s">
        <v>24</v>
      </c>
      <c r="F8" s="10" t="s">
        <v>25</v>
      </c>
      <c r="G8" s="10" t="s">
        <v>29</v>
      </c>
      <c r="H8" s="24">
        <v>60</v>
      </c>
      <c r="I8" s="25">
        <v>86.6</v>
      </c>
      <c r="J8" s="24">
        <v>1.5</v>
      </c>
      <c r="K8" s="24">
        <v>15</v>
      </c>
      <c r="L8" s="24">
        <v>40</v>
      </c>
      <c r="M8" s="24">
        <v>25</v>
      </c>
      <c r="N8" s="24">
        <f>SUM(K8:M8)</f>
        <v>80</v>
      </c>
      <c r="O8" s="24">
        <v>38</v>
      </c>
      <c r="P8" s="17">
        <f t="shared" si="0"/>
        <v>58.64</v>
      </c>
      <c r="Q8" s="10"/>
      <c r="S8" s="21"/>
      <c r="T8" s="21"/>
      <c r="U8" s="21"/>
      <c r="V8" s="21"/>
    </row>
    <row r="9" spans="1:22" s="3" customFormat="1" ht="20.100000000000001" customHeight="1" x14ac:dyDescent="0.15">
      <c r="A9" s="10">
        <v>5</v>
      </c>
      <c r="B9" s="11" t="s">
        <v>34</v>
      </c>
      <c r="C9" s="12">
        <v>2016.9</v>
      </c>
      <c r="D9" s="23">
        <v>20161100033</v>
      </c>
      <c r="E9" s="10" t="s">
        <v>24</v>
      </c>
      <c r="F9" s="10" t="s">
        <v>25</v>
      </c>
      <c r="G9" s="10" t="s">
        <v>26</v>
      </c>
      <c r="H9" s="24">
        <v>60</v>
      </c>
      <c r="I9" s="25">
        <v>88.7</v>
      </c>
      <c r="J9" s="24">
        <v>1.5</v>
      </c>
      <c r="K9" s="24">
        <v>0</v>
      </c>
      <c r="L9" s="24">
        <v>40</v>
      </c>
      <c r="M9" s="24">
        <v>20</v>
      </c>
      <c r="N9" s="24">
        <f>SUM(K9:M9)</f>
        <v>60</v>
      </c>
      <c r="O9" s="24">
        <v>48</v>
      </c>
      <c r="P9" s="17">
        <f t="shared" si="0"/>
        <v>57.980000000000004</v>
      </c>
      <c r="Q9" s="10"/>
      <c r="S9" s="21"/>
      <c r="T9" s="21"/>
      <c r="U9" s="21"/>
      <c r="V9" s="21"/>
    </row>
    <row r="10" spans="1:22" s="3" customFormat="1" ht="20.100000000000001" customHeight="1" x14ac:dyDescent="0.15">
      <c r="A10" s="10">
        <v>6</v>
      </c>
      <c r="B10" s="11" t="s">
        <v>35</v>
      </c>
      <c r="C10" s="12">
        <v>2016.9</v>
      </c>
      <c r="D10" s="23">
        <v>20161100032</v>
      </c>
      <c r="E10" s="10" t="s">
        <v>24</v>
      </c>
      <c r="F10" s="10" t="s">
        <v>25</v>
      </c>
      <c r="G10" s="10" t="s">
        <v>26</v>
      </c>
      <c r="H10" s="24">
        <v>60</v>
      </c>
      <c r="I10" s="25">
        <v>86.1</v>
      </c>
      <c r="J10" s="24">
        <v>0</v>
      </c>
      <c r="K10" s="24">
        <v>0</v>
      </c>
      <c r="L10" s="24">
        <v>40</v>
      </c>
      <c r="M10" s="24">
        <v>22</v>
      </c>
      <c r="N10" s="24">
        <f>SUM(K10:M10)</f>
        <v>62</v>
      </c>
      <c r="O10" s="24">
        <v>48</v>
      </c>
      <c r="P10" s="17">
        <f t="shared" si="0"/>
        <v>56.94</v>
      </c>
      <c r="Q10" s="10"/>
      <c r="S10" s="21"/>
      <c r="T10" s="21"/>
      <c r="U10" s="21"/>
      <c r="V10" s="21"/>
    </row>
    <row r="11" spans="1:22" s="3" customFormat="1" ht="20.100000000000001" customHeight="1" x14ac:dyDescent="0.15">
      <c r="A11" s="20">
        <v>7</v>
      </c>
      <c r="B11" s="11" t="s">
        <v>36</v>
      </c>
      <c r="C11" s="12">
        <v>2016.9</v>
      </c>
      <c r="D11" s="23" t="s">
        <v>37</v>
      </c>
      <c r="E11" s="10" t="s">
        <v>24</v>
      </c>
      <c r="F11" s="10" t="s">
        <v>25</v>
      </c>
      <c r="G11" s="10" t="s">
        <v>29</v>
      </c>
      <c r="H11" s="24">
        <v>60</v>
      </c>
      <c r="I11" s="25">
        <v>84.6</v>
      </c>
      <c r="J11" s="24">
        <v>0.75</v>
      </c>
      <c r="K11" s="24">
        <v>21</v>
      </c>
      <c r="L11" s="24">
        <v>40</v>
      </c>
      <c r="M11" s="24">
        <v>20</v>
      </c>
      <c r="N11" s="24">
        <f>SUM(K11:M11)</f>
        <v>81</v>
      </c>
      <c r="O11" s="24">
        <v>30</v>
      </c>
      <c r="P11" s="17">
        <f t="shared" si="0"/>
        <v>56.639999999999993</v>
      </c>
      <c r="Q11" s="10"/>
      <c r="S11" s="21"/>
      <c r="T11" s="21"/>
      <c r="U11" s="21"/>
      <c r="V11" s="21"/>
    </row>
    <row r="12" spans="1:22" s="3" customFormat="1" ht="20.100000000000001" customHeight="1" x14ac:dyDescent="0.15">
      <c r="A12" s="10">
        <v>8</v>
      </c>
      <c r="B12" s="24" t="s">
        <v>38</v>
      </c>
      <c r="C12" s="12">
        <v>2016.9</v>
      </c>
      <c r="D12" s="24">
        <v>20161200002</v>
      </c>
      <c r="E12" s="10" t="s">
        <v>24</v>
      </c>
      <c r="F12" s="10" t="s">
        <v>25</v>
      </c>
      <c r="G12" s="10" t="s">
        <v>31</v>
      </c>
      <c r="H12" s="24">
        <v>60</v>
      </c>
      <c r="I12" s="24">
        <v>85.2</v>
      </c>
      <c r="J12" s="24">
        <v>0.5</v>
      </c>
      <c r="K12" s="24">
        <v>0</v>
      </c>
      <c r="L12" s="24">
        <v>40</v>
      </c>
      <c r="M12" s="24">
        <v>20</v>
      </c>
      <c r="N12" s="24">
        <f>K12+L12+M12</f>
        <v>60</v>
      </c>
      <c r="O12" s="24">
        <v>38</v>
      </c>
      <c r="P12" s="17">
        <f t="shared" si="0"/>
        <v>54.88000000000001</v>
      </c>
      <c r="Q12" s="10"/>
      <c r="S12" s="21"/>
      <c r="T12" s="21"/>
      <c r="U12" s="21"/>
      <c r="V12" s="21"/>
    </row>
    <row r="13" spans="1:22" s="3" customFormat="1" ht="20.100000000000001" customHeight="1" x14ac:dyDescent="0.15">
      <c r="A13" s="10">
        <v>9</v>
      </c>
      <c r="B13" s="24" t="s">
        <v>39</v>
      </c>
      <c r="C13" s="12">
        <v>2016.9</v>
      </c>
      <c r="D13" s="24">
        <v>20161200001</v>
      </c>
      <c r="E13" s="10" t="s">
        <v>24</v>
      </c>
      <c r="F13" s="10" t="s">
        <v>25</v>
      </c>
      <c r="G13" s="10" t="s">
        <v>31</v>
      </c>
      <c r="H13" s="24">
        <v>60</v>
      </c>
      <c r="I13" s="24">
        <v>83.9</v>
      </c>
      <c r="J13" s="24">
        <v>0</v>
      </c>
      <c r="K13" s="24">
        <v>0</v>
      </c>
      <c r="L13" s="24">
        <v>40</v>
      </c>
      <c r="M13" s="24">
        <v>25</v>
      </c>
      <c r="N13" s="24">
        <f>K13+L13+M13</f>
        <v>65</v>
      </c>
      <c r="O13" s="24">
        <v>30</v>
      </c>
      <c r="P13" s="17">
        <f t="shared" si="0"/>
        <v>53.81</v>
      </c>
      <c r="Q13" s="10"/>
      <c r="S13" s="21"/>
      <c r="T13" s="21"/>
      <c r="U13" s="21"/>
      <c r="V13" s="21"/>
    </row>
    <row r="14" spans="1:22" s="4" customFormat="1" ht="23.25" customHeight="1" x14ac:dyDescent="0.15">
      <c r="A14" s="20">
        <v>10</v>
      </c>
      <c r="B14" s="11" t="s">
        <v>41</v>
      </c>
      <c r="C14" s="12">
        <v>2016.9</v>
      </c>
      <c r="D14" s="23">
        <v>20161100035</v>
      </c>
      <c r="E14" s="10" t="s">
        <v>24</v>
      </c>
      <c r="F14" s="10" t="s">
        <v>25</v>
      </c>
      <c r="G14" s="10" t="s">
        <v>26</v>
      </c>
      <c r="H14" s="24">
        <v>60</v>
      </c>
      <c r="I14" s="25">
        <v>88</v>
      </c>
      <c r="J14" s="24">
        <v>0</v>
      </c>
      <c r="K14" s="24">
        <v>21</v>
      </c>
      <c r="L14" s="24">
        <v>30</v>
      </c>
      <c r="M14" s="24">
        <v>20</v>
      </c>
      <c r="N14" s="24">
        <f t="shared" ref="N14:N28" si="1">SUM(K14:M14)</f>
        <v>71</v>
      </c>
      <c r="O14" s="24">
        <v>0</v>
      </c>
      <c r="P14" s="17">
        <f t="shared" si="0"/>
        <v>51.85</v>
      </c>
      <c r="Q14" s="13"/>
      <c r="S14" s="29"/>
      <c r="T14" s="29"/>
      <c r="U14" s="29"/>
      <c r="V14" s="29"/>
    </row>
    <row r="15" spans="1:22" s="3" customFormat="1" ht="20.100000000000001" customHeight="1" x14ac:dyDescent="0.15">
      <c r="A15" s="10">
        <v>11</v>
      </c>
      <c r="B15" s="11" t="s">
        <v>42</v>
      </c>
      <c r="C15" s="12">
        <v>2016.9</v>
      </c>
      <c r="D15" s="23">
        <v>20161100036</v>
      </c>
      <c r="E15" s="10" t="s">
        <v>24</v>
      </c>
      <c r="F15" s="10" t="s">
        <v>25</v>
      </c>
      <c r="G15" s="10" t="s">
        <v>26</v>
      </c>
      <c r="H15" s="24">
        <v>60</v>
      </c>
      <c r="I15" s="25">
        <f>((94+90+93+93+94+93+94+99+83)*2+85*4+80+88+92*0.5)/24.5+5</f>
        <v>95.612244897959187</v>
      </c>
      <c r="J15" s="24">
        <v>1.8</v>
      </c>
      <c r="K15" s="24">
        <v>0</v>
      </c>
      <c r="L15" s="24">
        <v>20</v>
      </c>
      <c r="M15" s="24">
        <v>20</v>
      </c>
      <c r="N15" s="24">
        <f t="shared" si="1"/>
        <v>40</v>
      </c>
      <c r="O15" s="24">
        <v>0</v>
      </c>
      <c r="P15" s="17">
        <f t="shared" si="0"/>
        <v>50.604897959183674</v>
      </c>
      <c r="Q15" s="10"/>
      <c r="S15" s="21"/>
      <c r="T15" s="21"/>
      <c r="U15" s="21"/>
      <c r="V15" s="21"/>
    </row>
    <row r="16" spans="1:22" s="3" customFormat="1" ht="20.100000000000001" customHeight="1" x14ac:dyDescent="0.15">
      <c r="A16" s="10">
        <v>12</v>
      </c>
      <c r="B16" s="11" t="s">
        <v>43</v>
      </c>
      <c r="C16" s="12">
        <v>2016.9</v>
      </c>
      <c r="D16" s="23">
        <v>20161100034</v>
      </c>
      <c r="E16" s="10" t="s">
        <v>24</v>
      </c>
      <c r="F16" s="10" t="s">
        <v>25</v>
      </c>
      <c r="G16" s="10" t="s">
        <v>26</v>
      </c>
      <c r="H16" s="24">
        <v>60</v>
      </c>
      <c r="I16" s="25">
        <v>88.5</v>
      </c>
      <c r="J16" s="24">
        <v>0</v>
      </c>
      <c r="K16" s="24">
        <v>0</v>
      </c>
      <c r="L16" s="24">
        <v>30</v>
      </c>
      <c r="M16" s="24">
        <v>20</v>
      </c>
      <c r="N16" s="24">
        <f t="shared" si="1"/>
        <v>50</v>
      </c>
      <c r="O16" s="24">
        <v>0</v>
      </c>
      <c r="P16" s="17">
        <f t="shared" si="0"/>
        <v>48.9</v>
      </c>
      <c r="Q16" s="10"/>
      <c r="S16" s="21"/>
      <c r="T16" s="21"/>
      <c r="U16" s="21"/>
      <c r="V16" s="21"/>
    </row>
    <row r="17" spans="1:22" s="19" customFormat="1" ht="28.5" customHeight="1" x14ac:dyDescent="0.15">
      <c r="A17" s="20">
        <v>13</v>
      </c>
      <c r="B17" s="11" t="s">
        <v>44</v>
      </c>
      <c r="C17" s="12">
        <v>2016.9</v>
      </c>
      <c r="D17" s="23" t="s">
        <v>45</v>
      </c>
      <c r="E17" s="10" t="s">
        <v>24</v>
      </c>
      <c r="F17" s="10" t="s">
        <v>25</v>
      </c>
      <c r="G17" s="10" t="s">
        <v>46</v>
      </c>
      <c r="H17" s="24">
        <v>60</v>
      </c>
      <c r="I17" s="25">
        <f>(60*4+90*2+90*2+85*2+84*1+90*2+91*2+90*2+90*2+92*2+63*0.5+80*2+85*1)/24.5</f>
        <v>83.122448979591837</v>
      </c>
      <c r="J17" s="24">
        <v>0</v>
      </c>
      <c r="K17" s="24">
        <v>0</v>
      </c>
      <c r="L17" s="24">
        <v>40</v>
      </c>
      <c r="M17" s="24">
        <v>20</v>
      </c>
      <c r="N17" s="24">
        <f t="shared" si="1"/>
        <v>60</v>
      </c>
      <c r="O17" s="24">
        <v>0</v>
      </c>
      <c r="P17" s="17">
        <f t="shared" si="0"/>
        <v>48.248979591836736</v>
      </c>
      <c r="Q17" s="10"/>
      <c r="S17" s="22"/>
      <c r="T17" s="22"/>
      <c r="U17" s="22"/>
      <c r="V17" s="22"/>
    </row>
    <row r="18" spans="1:22" s="3" customFormat="1" ht="18.75" customHeight="1" x14ac:dyDescent="0.15">
      <c r="A18" s="10">
        <v>14</v>
      </c>
      <c r="B18" s="11" t="s">
        <v>47</v>
      </c>
      <c r="C18" s="12">
        <v>2016.9</v>
      </c>
      <c r="D18" s="23">
        <v>20161100005</v>
      </c>
      <c r="E18" s="10" t="s">
        <v>24</v>
      </c>
      <c r="F18" s="10" t="s">
        <v>25</v>
      </c>
      <c r="G18" s="10" t="s">
        <v>48</v>
      </c>
      <c r="H18" s="24">
        <v>60</v>
      </c>
      <c r="I18" s="25">
        <v>85.1</v>
      </c>
      <c r="J18" s="24">
        <v>0</v>
      </c>
      <c r="K18" s="24">
        <v>0</v>
      </c>
      <c r="L18" s="24">
        <v>0</v>
      </c>
      <c r="M18" s="24">
        <v>20</v>
      </c>
      <c r="N18" s="24">
        <f t="shared" si="1"/>
        <v>20</v>
      </c>
      <c r="O18" s="24">
        <v>30</v>
      </c>
      <c r="P18" s="17">
        <f t="shared" si="0"/>
        <v>47.54</v>
      </c>
      <c r="Q18" s="10"/>
      <c r="S18" s="21"/>
      <c r="T18" s="21"/>
      <c r="U18" s="21"/>
      <c r="V18" s="21"/>
    </row>
    <row r="19" spans="1:22" s="3" customFormat="1" ht="23.1" customHeight="1" x14ac:dyDescent="0.15">
      <c r="A19" s="10">
        <v>15</v>
      </c>
      <c r="B19" s="11" t="s">
        <v>49</v>
      </c>
      <c r="C19" s="12">
        <v>2016.9</v>
      </c>
      <c r="D19" s="23" t="s">
        <v>50</v>
      </c>
      <c r="E19" s="10" t="s">
        <v>24</v>
      </c>
      <c r="F19" s="10" t="s">
        <v>25</v>
      </c>
      <c r="G19" s="10" t="s">
        <v>48</v>
      </c>
      <c r="H19" s="24">
        <v>60</v>
      </c>
      <c r="I19" s="25">
        <f>(88*2+90*2+92*2+82*2+85*2+89*2+85*2+84*2+68*4+82*2+85*1+74*0.5+85*1)/24.5</f>
        <v>82.979591836734699</v>
      </c>
      <c r="J19" s="24">
        <v>0</v>
      </c>
      <c r="K19" s="24">
        <v>0</v>
      </c>
      <c r="L19" s="24">
        <v>10</v>
      </c>
      <c r="M19" s="24">
        <v>20</v>
      </c>
      <c r="N19" s="24">
        <f t="shared" si="1"/>
        <v>30</v>
      </c>
      <c r="O19" s="24">
        <v>25</v>
      </c>
      <c r="P19" s="17">
        <f t="shared" si="0"/>
        <v>47.441836734693879</v>
      </c>
      <c r="Q19" s="10"/>
      <c r="S19" s="21"/>
      <c r="T19" s="21"/>
      <c r="U19" s="21"/>
      <c r="V19" s="21"/>
    </row>
    <row r="20" spans="1:22" s="3" customFormat="1" ht="21" customHeight="1" x14ac:dyDescent="0.15">
      <c r="A20" s="20">
        <v>16</v>
      </c>
      <c r="B20" s="11" t="s">
        <v>51</v>
      </c>
      <c r="C20" s="12">
        <v>2016.9</v>
      </c>
      <c r="D20" s="23" t="s">
        <v>52</v>
      </c>
      <c r="E20" s="10" t="s">
        <v>24</v>
      </c>
      <c r="F20" s="10" t="s">
        <v>25</v>
      </c>
      <c r="G20" s="10" t="s">
        <v>48</v>
      </c>
      <c r="H20" s="24">
        <v>60</v>
      </c>
      <c r="I20" s="25">
        <v>88.3</v>
      </c>
      <c r="J20" s="24">
        <v>0</v>
      </c>
      <c r="K20" s="24">
        <v>15</v>
      </c>
      <c r="L20" s="24">
        <v>5</v>
      </c>
      <c r="M20" s="24">
        <v>20</v>
      </c>
      <c r="N20" s="24">
        <f t="shared" si="1"/>
        <v>40</v>
      </c>
      <c r="O20" s="24">
        <v>0</v>
      </c>
      <c r="P20" s="17">
        <f t="shared" si="0"/>
        <v>47.32</v>
      </c>
      <c r="Q20" s="10"/>
      <c r="S20" s="21"/>
      <c r="T20" s="21"/>
      <c r="U20" s="21"/>
      <c r="V20" s="21"/>
    </row>
    <row r="21" spans="1:22" s="3" customFormat="1" ht="29.25" customHeight="1" x14ac:dyDescent="0.15">
      <c r="A21" s="10">
        <v>17</v>
      </c>
      <c r="B21" s="11" t="s">
        <v>53</v>
      </c>
      <c r="C21" s="12">
        <v>2016.9</v>
      </c>
      <c r="D21" s="23">
        <v>20161100026</v>
      </c>
      <c r="E21" s="10" t="s">
        <v>24</v>
      </c>
      <c r="F21" s="10" t="s">
        <v>25</v>
      </c>
      <c r="G21" s="10" t="s">
        <v>46</v>
      </c>
      <c r="H21" s="24">
        <v>60</v>
      </c>
      <c r="I21" s="25">
        <v>84.1</v>
      </c>
      <c r="J21" s="24">
        <v>0.75</v>
      </c>
      <c r="K21" s="24"/>
      <c r="L21" s="24">
        <v>30</v>
      </c>
      <c r="M21" s="24">
        <v>20</v>
      </c>
      <c r="N21" s="24">
        <f t="shared" si="1"/>
        <v>50</v>
      </c>
      <c r="O21" s="24">
        <v>0</v>
      </c>
      <c r="P21" s="17">
        <f t="shared" si="0"/>
        <v>47.29</v>
      </c>
      <c r="Q21" s="10"/>
      <c r="S21" s="21"/>
      <c r="T21" s="21"/>
      <c r="U21" s="21"/>
      <c r="V21" s="21"/>
    </row>
    <row r="22" spans="1:22" s="3" customFormat="1" ht="29.1" customHeight="1" x14ac:dyDescent="0.15">
      <c r="A22" s="10">
        <v>18</v>
      </c>
      <c r="B22" s="11" t="s">
        <v>54</v>
      </c>
      <c r="C22" s="12">
        <v>2016.9</v>
      </c>
      <c r="D22" s="23">
        <v>20161100030</v>
      </c>
      <c r="E22" s="10" t="s">
        <v>24</v>
      </c>
      <c r="F22" s="10" t="s">
        <v>25</v>
      </c>
      <c r="G22" s="10" t="s">
        <v>46</v>
      </c>
      <c r="H22" s="24">
        <v>60</v>
      </c>
      <c r="I22" s="25">
        <f>(96*4+84*2+80*1+85*2+81*2+94*2+95*2+94*2+85*1+88*2+68*0.5+93*2+85*2)/24.5</f>
        <v>89.020408163265301</v>
      </c>
      <c r="J22" s="24">
        <v>0</v>
      </c>
      <c r="K22" s="24">
        <v>0</v>
      </c>
      <c r="L22" s="24">
        <v>15</v>
      </c>
      <c r="M22" s="24">
        <v>20</v>
      </c>
      <c r="N22" s="24">
        <f t="shared" si="1"/>
        <v>35</v>
      </c>
      <c r="O22" s="24">
        <v>0</v>
      </c>
      <c r="P22" s="17">
        <f t="shared" si="0"/>
        <v>46.858163265306125</v>
      </c>
      <c r="Q22" s="10"/>
      <c r="S22" s="21"/>
      <c r="T22" s="21"/>
      <c r="U22" s="21"/>
      <c r="V22" s="21"/>
    </row>
    <row r="23" spans="1:22" s="3" customFormat="1" ht="30" customHeight="1" x14ac:dyDescent="0.15">
      <c r="A23" s="10">
        <v>19</v>
      </c>
      <c r="B23" s="11" t="s">
        <v>84</v>
      </c>
      <c r="C23" s="12">
        <v>2016.9</v>
      </c>
      <c r="D23" s="42">
        <v>20161100027</v>
      </c>
      <c r="E23" s="10" t="s">
        <v>24</v>
      </c>
      <c r="F23" s="10" t="s">
        <v>25</v>
      </c>
      <c r="G23" s="10" t="s">
        <v>46</v>
      </c>
      <c r="H23" s="43">
        <v>60</v>
      </c>
      <c r="I23" s="44">
        <f>(60*4+82*2+82*1+85*2+92*2+89*2+93*2+92*2+86*1+90*2+93*2+64*0.5+90*2)/24.5</f>
        <v>83.755102040816325</v>
      </c>
      <c r="J23" s="43">
        <v>2</v>
      </c>
      <c r="K23" s="43">
        <v>0</v>
      </c>
      <c r="L23" s="43">
        <v>25</v>
      </c>
      <c r="M23" s="43">
        <v>20</v>
      </c>
      <c r="N23" s="43">
        <f t="shared" si="1"/>
        <v>45</v>
      </c>
      <c r="O23" s="43">
        <v>0</v>
      </c>
      <c r="P23" s="17">
        <f t="shared" si="0"/>
        <v>46.652040816326533</v>
      </c>
      <c r="Q23" s="10"/>
      <c r="S23" s="21"/>
      <c r="T23" s="21"/>
      <c r="U23" s="21"/>
      <c r="V23" s="21"/>
    </row>
    <row r="24" spans="1:22" s="3" customFormat="1" ht="20.100000000000001" customHeight="1" x14ac:dyDescent="0.15">
      <c r="A24" s="10">
        <v>20</v>
      </c>
      <c r="B24" s="11" t="s">
        <v>55</v>
      </c>
      <c r="C24" s="12">
        <v>2016.9</v>
      </c>
      <c r="D24" s="23">
        <v>20161100029</v>
      </c>
      <c r="E24" s="10" t="s">
        <v>24</v>
      </c>
      <c r="F24" s="10" t="s">
        <v>25</v>
      </c>
      <c r="G24" s="10" t="s">
        <v>46</v>
      </c>
      <c r="H24" s="24">
        <v>60</v>
      </c>
      <c r="I24" s="25">
        <f>(68*4+82*2+80*1+84*2+80*2+90*2+80*2+85*2+86*1+87*2+89*2+92*2+97*0.5)/24.5</f>
        <v>82.632653061224488</v>
      </c>
      <c r="J24" s="24">
        <v>0</v>
      </c>
      <c r="K24" s="24">
        <v>0</v>
      </c>
      <c r="L24" s="24">
        <v>30</v>
      </c>
      <c r="M24" s="24">
        <v>20</v>
      </c>
      <c r="N24" s="24">
        <f t="shared" si="1"/>
        <v>50</v>
      </c>
      <c r="O24" s="24">
        <v>0</v>
      </c>
      <c r="P24" s="17">
        <f t="shared" si="0"/>
        <v>46.553061224489795</v>
      </c>
      <c r="Q24" s="10"/>
      <c r="S24" s="21"/>
      <c r="T24" s="21"/>
      <c r="U24" s="21"/>
      <c r="V24" s="21"/>
    </row>
    <row r="25" spans="1:22" s="3" customFormat="1" ht="20.100000000000001" customHeight="1" x14ac:dyDescent="0.15">
      <c r="A25" s="10">
        <v>21</v>
      </c>
      <c r="B25" s="11" t="s">
        <v>56</v>
      </c>
      <c r="C25" s="12">
        <v>2016.9</v>
      </c>
      <c r="D25" s="23" t="s">
        <v>57</v>
      </c>
      <c r="E25" s="10" t="s">
        <v>24</v>
      </c>
      <c r="F25" s="10" t="s">
        <v>25</v>
      </c>
      <c r="G25" s="10" t="s">
        <v>58</v>
      </c>
      <c r="H25" s="24">
        <v>60</v>
      </c>
      <c r="I25" s="25">
        <f>(69*4+82*2+80*1+88*2+84*2+92*2+85*2+86*2+84*1+94*2+90*2+88*0.5+90*2)/24.5</f>
        <v>84.326530612244895</v>
      </c>
      <c r="J25" s="24">
        <v>0</v>
      </c>
      <c r="K25" s="24">
        <v>0</v>
      </c>
      <c r="L25" s="24">
        <v>25</v>
      </c>
      <c r="M25" s="24">
        <v>20</v>
      </c>
      <c r="N25" s="24">
        <f t="shared" si="1"/>
        <v>45</v>
      </c>
      <c r="O25" s="24">
        <v>0</v>
      </c>
      <c r="P25" s="17">
        <f t="shared" si="0"/>
        <v>46.480612244897962</v>
      </c>
      <c r="Q25" s="10"/>
      <c r="S25" s="21"/>
      <c r="T25" s="21"/>
      <c r="U25" s="21"/>
      <c r="V25" s="21"/>
    </row>
    <row r="26" spans="1:22" s="3" customFormat="1" ht="30.75" customHeight="1" x14ac:dyDescent="0.15">
      <c r="A26" s="10">
        <v>22</v>
      </c>
      <c r="B26" s="11" t="s">
        <v>59</v>
      </c>
      <c r="C26" s="12">
        <v>2016.9</v>
      </c>
      <c r="D26" s="23" t="s">
        <v>60</v>
      </c>
      <c r="E26" s="10" t="s">
        <v>24</v>
      </c>
      <c r="F26" s="10" t="s">
        <v>25</v>
      </c>
      <c r="G26" s="10" t="s">
        <v>48</v>
      </c>
      <c r="H26" s="24">
        <v>60</v>
      </c>
      <c r="I26" s="25">
        <f>(93*2+93*2+88*2+87*2+88*2+90*2+90*2+93*2+67*4+84*2+90*1+80*0.5+86*1)/24.5</f>
        <v>85.551020408163268</v>
      </c>
      <c r="J26" s="24">
        <v>0</v>
      </c>
      <c r="K26" s="24">
        <v>15</v>
      </c>
      <c r="L26" s="24">
        <v>5</v>
      </c>
      <c r="M26" s="24">
        <v>20</v>
      </c>
      <c r="N26" s="24">
        <f t="shared" si="1"/>
        <v>40</v>
      </c>
      <c r="O26" s="24">
        <v>0</v>
      </c>
      <c r="P26" s="17">
        <f t="shared" si="0"/>
        <v>46.220408163265311</v>
      </c>
      <c r="Q26" s="10"/>
      <c r="S26" s="21"/>
      <c r="T26" s="21"/>
      <c r="U26" s="21"/>
      <c r="V26" s="21"/>
    </row>
    <row r="27" spans="1:22" s="3" customFormat="1" ht="20.100000000000001" customHeight="1" x14ac:dyDescent="0.15">
      <c r="A27" s="10">
        <v>23</v>
      </c>
      <c r="B27" s="11" t="s">
        <v>61</v>
      </c>
      <c r="C27" s="12">
        <v>2016.9</v>
      </c>
      <c r="D27" s="23" t="s">
        <v>62</v>
      </c>
      <c r="E27" s="10" t="s">
        <v>24</v>
      </c>
      <c r="F27" s="10" t="s">
        <v>25</v>
      </c>
      <c r="G27" s="10" t="s">
        <v>46</v>
      </c>
      <c r="H27" s="24">
        <v>60</v>
      </c>
      <c r="I27" s="24">
        <v>84.1</v>
      </c>
      <c r="J27" s="24">
        <v>1.25</v>
      </c>
      <c r="K27" s="24">
        <v>0</v>
      </c>
      <c r="L27" s="24">
        <v>20</v>
      </c>
      <c r="M27" s="24">
        <v>20</v>
      </c>
      <c r="N27" s="24">
        <f t="shared" si="1"/>
        <v>40</v>
      </c>
      <c r="O27" s="24">
        <v>0</v>
      </c>
      <c r="P27" s="17">
        <f t="shared" si="0"/>
        <v>45.89</v>
      </c>
      <c r="Q27" s="10"/>
      <c r="S27" s="21"/>
      <c r="T27" s="21"/>
      <c r="U27" s="21"/>
      <c r="V27" s="21"/>
    </row>
    <row r="28" spans="1:22" s="3" customFormat="1" ht="20.100000000000001" customHeight="1" x14ac:dyDescent="0.15">
      <c r="A28" s="10">
        <v>24</v>
      </c>
      <c r="B28" s="11" t="s">
        <v>63</v>
      </c>
      <c r="C28" s="12">
        <v>2016.9</v>
      </c>
      <c r="D28" s="23" t="s">
        <v>64</v>
      </c>
      <c r="E28" s="10" t="s">
        <v>24</v>
      </c>
      <c r="F28" s="10" t="s">
        <v>25</v>
      </c>
      <c r="G28" s="10" t="s">
        <v>48</v>
      </c>
      <c r="H28" s="24">
        <v>60</v>
      </c>
      <c r="I28" s="25">
        <f>(93*2+83*2+94*2+85*2+86*2+90*2+90*2+91*2+76*4+85*2+85*1+80*0.5+87*1)/24.5</f>
        <v>86.122448979591837</v>
      </c>
      <c r="J28" s="24">
        <v>0.75</v>
      </c>
      <c r="K28" s="24">
        <v>15</v>
      </c>
      <c r="L28" s="24">
        <v>0</v>
      </c>
      <c r="M28" s="24">
        <v>20</v>
      </c>
      <c r="N28" s="24">
        <f t="shared" si="1"/>
        <v>35</v>
      </c>
      <c r="O28" s="24">
        <v>0</v>
      </c>
      <c r="P28" s="17">
        <f t="shared" si="0"/>
        <v>45.848979591836738</v>
      </c>
      <c r="Q28" s="10"/>
      <c r="S28" s="21"/>
      <c r="T28" s="21"/>
      <c r="U28" s="21"/>
      <c r="V28" s="21"/>
    </row>
    <row r="29" spans="1:22" s="3" customFormat="1" ht="31.5" customHeight="1" x14ac:dyDescent="0.15">
      <c r="A29" s="10">
        <v>25</v>
      </c>
      <c r="B29" s="24" t="s">
        <v>65</v>
      </c>
      <c r="C29" s="12">
        <v>2016.9</v>
      </c>
      <c r="D29" s="24">
        <v>20161200004</v>
      </c>
      <c r="E29" s="10" t="s">
        <v>24</v>
      </c>
      <c r="F29" s="10" t="s">
        <v>25</v>
      </c>
      <c r="G29" s="10" t="s">
        <v>31</v>
      </c>
      <c r="H29" s="24">
        <v>60</v>
      </c>
      <c r="I29" s="24">
        <v>80.2</v>
      </c>
      <c r="J29" s="24">
        <v>0</v>
      </c>
      <c r="K29" s="24">
        <v>0</v>
      </c>
      <c r="L29" s="24">
        <v>25</v>
      </c>
      <c r="M29" s="24">
        <v>20</v>
      </c>
      <c r="N29" s="24">
        <f>K29+L29+M29</f>
        <v>45</v>
      </c>
      <c r="O29" s="24">
        <v>0</v>
      </c>
      <c r="P29" s="17">
        <f t="shared" si="0"/>
        <v>44.830000000000005</v>
      </c>
      <c r="Q29" s="10"/>
      <c r="S29" s="21"/>
      <c r="T29" s="21"/>
      <c r="U29" s="21"/>
      <c r="V29" s="21"/>
    </row>
    <row r="30" spans="1:22" s="3" customFormat="1" ht="20.25" customHeight="1" x14ac:dyDescent="0.15">
      <c r="A30" s="10">
        <v>26</v>
      </c>
      <c r="B30" s="11" t="s">
        <v>66</v>
      </c>
      <c r="C30" s="12">
        <v>2016.9</v>
      </c>
      <c r="D30" s="23">
        <v>20161100025</v>
      </c>
      <c r="E30" s="10" t="s">
        <v>24</v>
      </c>
      <c r="F30" s="10" t="s">
        <v>25</v>
      </c>
      <c r="G30" s="10" t="s">
        <v>46</v>
      </c>
      <c r="H30" s="24">
        <v>60</v>
      </c>
      <c r="I30" s="24">
        <v>86.1</v>
      </c>
      <c r="J30" s="24">
        <v>0</v>
      </c>
      <c r="K30" s="24">
        <v>0</v>
      </c>
      <c r="L30" s="24">
        <v>5</v>
      </c>
      <c r="M30" s="24">
        <v>20</v>
      </c>
      <c r="N30" s="24">
        <f t="shared" ref="N30:N35" si="2">SUM(K30:M30)</f>
        <v>25</v>
      </c>
      <c r="O30" s="24">
        <v>0</v>
      </c>
      <c r="P30" s="17">
        <f t="shared" si="0"/>
        <v>44.19</v>
      </c>
      <c r="Q30" s="10"/>
      <c r="S30" s="21"/>
      <c r="T30" s="21"/>
      <c r="U30" s="21"/>
      <c r="V30" s="21"/>
    </row>
    <row r="31" spans="1:22" s="3" customFormat="1" ht="20.100000000000001" customHeight="1" x14ac:dyDescent="0.15">
      <c r="A31" s="10">
        <v>27</v>
      </c>
      <c r="B31" s="11" t="s">
        <v>67</v>
      </c>
      <c r="C31" s="12">
        <v>2016.9</v>
      </c>
      <c r="D31" s="23">
        <v>20161100012</v>
      </c>
      <c r="E31" s="10" t="s">
        <v>24</v>
      </c>
      <c r="F31" s="10" t="s">
        <v>25</v>
      </c>
      <c r="G31" s="10" t="s">
        <v>40</v>
      </c>
      <c r="H31" s="24">
        <v>60</v>
      </c>
      <c r="I31" s="25">
        <v>85</v>
      </c>
      <c r="J31" s="24">
        <v>1.8</v>
      </c>
      <c r="K31" s="24">
        <v>0</v>
      </c>
      <c r="L31" s="24">
        <v>5</v>
      </c>
      <c r="M31" s="24">
        <v>20</v>
      </c>
      <c r="N31" s="24">
        <f t="shared" si="2"/>
        <v>25</v>
      </c>
      <c r="O31" s="24">
        <v>0</v>
      </c>
      <c r="P31" s="17">
        <f t="shared" si="0"/>
        <v>44.11</v>
      </c>
      <c r="Q31" s="10"/>
      <c r="S31" s="21"/>
      <c r="T31" s="21"/>
      <c r="U31" s="21"/>
      <c r="V31" s="21"/>
    </row>
    <row r="32" spans="1:22" s="3" customFormat="1" ht="20.100000000000001" customHeight="1" x14ac:dyDescent="0.15">
      <c r="A32" s="10">
        <v>28</v>
      </c>
      <c r="B32" s="11" t="s">
        <v>68</v>
      </c>
      <c r="C32" s="12">
        <v>2016.9</v>
      </c>
      <c r="D32" s="23" t="s">
        <v>69</v>
      </c>
      <c r="E32" s="10" t="s">
        <v>24</v>
      </c>
      <c r="F32" s="10" t="s">
        <v>25</v>
      </c>
      <c r="G32" s="10" t="s">
        <v>48</v>
      </c>
      <c r="H32" s="24">
        <v>60</v>
      </c>
      <c r="I32" s="25">
        <v>84.6</v>
      </c>
      <c r="J32" s="24">
        <v>0.75</v>
      </c>
      <c r="K32" s="24">
        <v>0</v>
      </c>
      <c r="L32" s="24">
        <v>5</v>
      </c>
      <c r="M32" s="24">
        <v>20</v>
      </c>
      <c r="N32" s="24">
        <f t="shared" si="2"/>
        <v>25</v>
      </c>
      <c r="O32" s="24">
        <v>0</v>
      </c>
      <c r="P32" s="17">
        <f t="shared" si="0"/>
        <v>43.739999999999995</v>
      </c>
      <c r="Q32" s="10"/>
      <c r="S32" s="21"/>
      <c r="T32" s="21"/>
      <c r="U32" s="21"/>
      <c r="V32" s="21"/>
    </row>
    <row r="33" spans="1:22" s="3" customFormat="1" ht="20.100000000000001" customHeight="1" x14ac:dyDescent="0.15">
      <c r="A33" s="10">
        <v>29</v>
      </c>
      <c r="B33" s="11" t="s">
        <v>70</v>
      </c>
      <c r="C33" s="12">
        <v>2016.9</v>
      </c>
      <c r="D33" s="23" t="s">
        <v>71</v>
      </c>
      <c r="E33" s="10" t="s">
        <v>24</v>
      </c>
      <c r="F33" s="10" t="s">
        <v>25</v>
      </c>
      <c r="G33" s="10" t="s">
        <v>48</v>
      </c>
      <c r="H33" s="24">
        <v>60</v>
      </c>
      <c r="I33" s="25">
        <v>86.1</v>
      </c>
      <c r="J33" s="24">
        <v>0</v>
      </c>
      <c r="K33" s="24">
        <v>0</v>
      </c>
      <c r="L33" s="24">
        <v>0</v>
      </c>
      <c r="M33" s="24">
        <v>20</v>
      </c>
      <c r="N33" s="24">
        <f t="shared" si="2"/>
        <v>20</v>
      </c>
      <c r="O33" s="24">
        <v>0</v>
      </c>
      <c r="P33" s="17">
        <f t="shared" si="0"/>
        <v>43.44</v>
      </c>
      <c r="Q33" s="10"/>
      <c r="S33" s="21"/>
      <c r="T33" s="21"/>
      <c r="U33" s="21"/>
      <c r="V33" s="21"/>
    </row>
    <row r="34" spans="1:22" s="3" customFormat="1" ht="20.100000000000001" customHeight="1" x14ac:dyDescent="0.15">
      <c r="A34" s="10">
        <v>30</v>
      </c>
      <c r="B34" s="11" t="s">
        <v>72</v>
      </c>
      <c r="C34" s="12">
        <v>2016.9</v>
      </c>
      <c r="D34" s="23" t="s">
        <v>73</v>
      </c>
      <c r="E34" s="10" t="s">
        <v>24</v>
      </c>
      <c r="F34" s="10" t="s">
        <v>25</v>
      </c>
      <c r="G34" s="10" t="s">
        <v>48</v>
      </c>
      <c r="H34" s="24">
        <v>60</v>
      </c>
      <c r="I34" s="25">
        <f>(86*2+88*2+89*2+85*2+88*2+91*2+92*2+89*2+72*4+83*2+82*1+96*0.5+86*1)/24.5</f>
        <v>85.142857142857139</v>
      </c>
      <c r="J34" s="24">
        <v>0</v>
      </c>
      <c r="K34" s="24">
        <v>0</v>
      </c>
      <c r="L34" s="24">
        <v>0</v>
      </c>
      <c r="M34" s="24">
        <v>20</v>
      </c>
      <c r="N34" s="24">
        <f t="shared" si="2"/>
        <v>20</v>
      </c>
      <c r="O34" s="24">
        <v>0</v>
      </c>
      <c r="P34" s="17">
        <f t="shared" si="0"/>
        <v>43.057142857142857</v>
      </c>
      <c r="Q34" s="10"/>
      <c r="S34" s="21"/>
      <c r="T34" s="21"/>
      <c r="U34" s="21"/>
      <c r="V34" s="21"/>
    </row>
    <row r="35" spans="1:22" s="3" customFormat="1" ht="20.100000000000001" customHeight="1" x14ac:dyDescent="0.15">
      <c r="A35" s="10">
        <v>31</v>
      </c>
      <c r="B35" s="11" t="s">
        <v>74</v>
      </c>
      <c r="C35" s="12">
        <v>2016.9</v>
      </c>
      <c r="D35" s="23" t="s">
        <v>75</v>
      </c>
      <c r="E35" s="10" t="s">
        <v>24</v>
      </c>
      <c r="F35" s="10" t="s">
        <v>25</v>
      </c>
      <c r="G35" s="10" t="s">
        <v>29</v>
      </c>
      <c r="H35" s="24">
        <v>60</v>
      </c>
      <c r="I35" s="25">
        <f>(93*2+85*2+94*2+96*2+91*2+86*2+90*2+92*2+60*4+79*2+80*1+78*0.5+85*1)/24.5</f>
        <v>83.91836734693878</v>
      </c>
      <c r="J35" s="24">
        <v>0</v>
      </c>
      <c r="K35" s="24">
        <v>0</v>
      </c>
      <c r="L35" s="24">
        <v>0</v>
      </c>
      <c r="M35" s="24">
        <v>20</v>
      </c>
      <c r="N35" s="24">
        <f t="shared" si="2"/>
        <v>20</v>
      </c>
      <c r="O35" s="24">
        <v>0</v>
      </c>
      <c r="P35" s="17">
        <f t="shared" si="0"/>
        <v>42.567346938775515</v>
      </c>
      <c r="Q35" s="10"/>
      <c r="S35" s="21"/>
      <c r="T35" s="21"/>
      <c r="U35" s="21"/>
      <c r="V35" s="21"/>
    </row>
    <row r="36" spans="1:22" s="3" customFormat="1" ht="29.25" customHeight="1" x14ac:dyDescent="0.15">
      <c r="A36" s="10">
        <v>32</v>
      </c>
      <c r="B36" s="24" t="s">
        <v>76</v>
      </c>
      <c r="C36" s="12">
        <v>2016.9</v>
      </c>
      <c r="D36" s="24">
        <v>20161200005</v>
      </c>
      <c r="E36" s="10" t="s">
        <v>24</v>
      </c>
      <c r="F36" s="10" t="s">
        <v>25</v>
      </c>
      <c r="G36" s="10" t="s">
        <v>31</v>
      </c>
      <c r="H36" s="24">
        <v>60</v>
      </c>
      <c r="I36" s="24">
        <v>83</v>
      </c>
      <c r="J36" s="24">
        <v>0</v>
      </c>
      <c r="K36" s="24">
        <v>0</v>
      </c>
      <c r="L36" s="24">
        <v>0</v>
      </c>
      <c r="M36" s="24">
        <v>20</v>
      </c>
      <c r="N36" s="24">
        <f>K36+L36+M36</f>
        <v>20</v>
      </c>
      <c r="O36" s="24">
        <v>0</v>
      </c>
      <c r="P36" s="17">
        <f t="shared" si="0"/>
        <v>42.2</v>
      </c>
      <c r="Q36" s="10"/>
    </row>
    <row r="37" spans="1:22" s="3" customFormat="1" ht="27" x14ac:dyDescent="0.15">
      <c r="A37" s="10">
        <v>33</v>
      </c>
      <c r="B37" s="11" t="s">
        <v>77</v>
      </c>
      <c r="C37" s="12">
        <v>2016.9</v>
      </c>
      <c r="D37" s="23">
        <v>20161100024</v>
      </c>
      <c r="E37" s="10" t="s">
        <v>24</v>
      </c>
      <c r="F37" s="10" t="s">
        <v>25</v>
      </c>
      <c r="G37" s="10" t="s">
        <v>46</v>
      </c>
      <c r="H37" s="24">
        <v>60</v>
      </c>
      <c r="I37" s="25">
        <f>(60*4+81*2+80*1+89*2+84*2+88*2+95*2+88*2+90*2+84*1+88*2+62*0.5+90*2)/24.5</f>
        <v>82.489795918367349</v>
      </c>
      <c r="J37" s="24">
        <v>0</v>
      </c>
      <c r="K37" s="24">
        <v>0</v>
      </c>
      <c r="L37" s="24">
        <v>0</v>
      </c>
      <c r="M37" s="24">
        <v>20</v>
      </c>
      <c r="N37" s="24">
        <v>20</v>
      </c>
      <c r="O37" s="24">
        <v>0</v>
      </c>
      <c r="P37" s="17">
        <f t="shared" si="0"/>
        <v>41.995918367346938</v>
      </c>
      <c r="Q37" s="10"/>
    </row>
    <row r="38" spans="1:22" s="3" customFormat="1" x14ac:dyDescent="0.15">
      <c r="A38" s="30" t="s">
        <v>78</v>
      </c>
      <c r="B38" s="30"/>
      <c r="C38" s="30"/>
      <c r="D38" s="30"/>
      <c r="E38" s="30"/>
      <c r="F38" s="30"/>
      <c r="G38" s="30" t="s">
        <v>79</v>
      </c>
      <c r="H38" s="30"/>
      <c r="I38" s="30"/>
      <c r="J38" s="14"/>
      <c r="K38" s="14"/>
      <c r="L38" s="14"/>
      <c r="M38" s="14"/>
      <c r="N38" s="18"/>
      <c r="O38" s="14"/>
      <c r="P38" s="14"/>
      <c r="Q38" s="14"/>
    </row>
    <row r="39" spans="1:22" x14ac:dyDescent="0.1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8"/>
      <c r="O39" s="14"/>
      <c r="P39" s="14"/>
      <c r="Q39" s="14"/>
    </row>
    <row r="40" spans="1:22" x14ac:dyDescent="0.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8"/>
      <c r="O40" s="14"/>
      <c r="P40" s="14"/>
      <c r="Q40" s="14"/>
    </row>
    <row r="41" spans="1:22" x14ac:dyDescent="0.1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8"/>
      <c r="O41" s="14"/>
      <c r="P41" s="14"/>
      <c r="Q41" s="14"/>
    </row>
    <row r="42" spans="1:22" x14ac:dyDescent="0.1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8"/>
      <c r="O42" s="14"/>
      <c r="P42" s="14"/>
      <c r="Q42" s="14"/>
    </row>
    <row r="43" spans="1:22" x14ac:dyDescent="0.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8"/>
      <c r="O43" s="14"/>
      <c r="P43" s="14"/>
      <c r="Q43" s="14"/>
    </row>
  </sheetData>
  <autoFilter ref="A3:Q37" xr:uid="{25CCA8FF-D446-4AF3-BA7E-184A381B36FE}">
    <filterColumn colId="10" showButton="0"/>
    <filterColumn colId="11" showButton="0"/>
    <filterColumn colId="12" showButton="0"/>
    <sortState ref="A6:Q37">
      <sortCondition descending="1" ref="P3:P37"/>
    </sortState>
  </autoFilter>
  <sortState ref="A5:P37">
    <sortCondition descending="1" ref="P5:P37"/>
  </sortState>
  <mergeCells count="24">
    <mergeCell ref="J3:J4"/>
    <mergeCell ref="A1:Q1"/>
    <mergeCell ref="A2:B2"/>
    <mergeCell ref="C2:D2"/>
    <mergeCell ref="E2:F2"/>
    <mergeCell ref="G2:I2"/>
    <mergeCell ref="K2:N2"/>
    <mergeCell ref="P2:Q2"/>
    <mergeCell ref="O3:O4"/>
    <mergeCell ref="P3:P4"/>
    <mergeCell ref="Q3:Q4"/>
    <mergeCell ref="K3:N3"/>
    <mergeCell ref="A38:D38"/>
    <mergeCell ref="E38:F38"/>
    <mergeCell ref="G38:I38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6" type="noConversion"/>
  <pageMargins left="0.70763888888888904" right="0.70763888888888904" top="0.74791666666666701" bottom="0.74791666666666701" header="0.31388888888888899" footer="0.31388888888888899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 x14ac:dyDescent="0.15"/>
  <sheetData/>
  <phoneticPr fontId="6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6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张仕吉</dc:creator>
  <cp:lastModifiedBy>dcc</cp:lastModifiedBy>
  <cp:lastPrinted>2018-09-04T03:26:00Z</cp:lastPrinted>
  <dcterms:created xsi:type="dcterms:W3CDTF">2018-07-17T10:19:00Z</dcterms:created>
  <dcterms:modified xsi:type="dcterms:W3CDTF">2018-09-18T10:05:02Z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